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ckarsten\Documents\KSMP Website Redesign\Tools\"/>
    </mc:Choice>
  </mc:AlternateContent>
  <bookViews>
    <workbookView xWindow="0" yWindow="0" windowWidth="23040" windowHeight="8820"/>
  </bookViews>
  <sheets>
    <sheet name="Yearly ADC calculator" sheetId="2" r:id="rId1"/>
    <sheet name="Monthly ADC calculator" sheetId="1" r:id="rId2"/>
    <sheet name="Peak_slow season calculator" sheetId="3" r:id="rId3"/>
    <sheet name="Average weighter for LOS" sheetId="4" r:id="rId4"/>
  </sheet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7" i="2" l="1"/>
  <c r="C20" i="2"/>
  <c r="C23" i="1"/>
  <c r="C19" i="1"/>
  <c r="D14" i="1"/>
  <c r="C14" i="1"/>
  <c r="F10" i="1"/>
  <c r="E10" i="1"/>
  <c r="H10" i="1"/>
  <c r="G10" i="1"/>
  <c r="C6" i="1"/>
  <c r="D19" i="1"/>
  <c r="G14" i="1"/>
  <c r="G11" i="2"/>
  <c r="B23" i="3"/>
  <c r="B22" i="3"/>
  <c r="D6" i="4"/>
  <c r="E6" i="4"/>
  <c r="A10" i="4"/>
  <c r="B10" i="4"/>
  <c r="B12" i="3"/>
  <c r="B11" i="3"/>
  <c r="H14" i="1"/>
  <c r="B24" i="3"/>
  <c r="B13" i="3"/>
  <c r="F11" i="2"/>
  <c r="C24" i="2"/>
  <c r="G15" i="2"/>
  <c r="D15" i="2"/>
  <c r="C15" i="2"/>
  <c r="H15" i="2"/>
  <c r="E11" i="2"/>
  <c r="H11" i="2"/>
</calcChain>
</file>

<file path=xl/sharedStrings.xml><?xml version="1.0" encoding="utf-8"?>
<sst xmlns="http://schemas.openxmlformats.org/spreadsheetml/2006/main" count="96" uniqueCount="61">
  <si>
    <t>Adoptions per month</t>
  </si>
  <si>
    <t xml:space="preserve">Target LOS: fast track </t>
  </si>
  <si>
    <t>Percent fast track</t>
  </si>
  <si>
    <t>Percent slow track</t>
  </si>
  <si>
    <t>Actual daily population</t>
  </si>
  <si>
    <t>% "fast track"*</t>
  </si>
  <si>
    <t>Fast track target LOS</t>
  </si>
  <si>
    <t>% "slow track"</t>
  </si>
  <si>
    <t>slow track LOS</t>
  </si>
  <si>
    <t>Theoretical daily population</t>
  </si>
  <si>
    <t>Peak season calculator</t>
  </si>
  <si>
    <t>Adult adoptions per month</t>
  </si>
  <si>
    <t>Adults per housing unit</t>
  </si>
  <si>
    <t>Juvenile adoptions per month</t>
  </si>
  <si>
    <t># of kittens housed per unit</t>
  </si>
  <si>
    <t>Recommended # of adult housing units</t>
  </si>
  <si>
    <t>Recommended # of kitten housing units</t>
  </si>
  <si>
    <t>Recommended total peak season housing units</t>
  </si>
  <si>
    <t>Adoption length of stay reverse calculator</t>
  </si>
  <si>
    <t>Recommended daily population: fast track</t>
  </si>
  <si>
    <t>Recommended daily population: slow track animals</t>
  </si>
  <si>
    <t>Adoptions per year</t>
  </si>
  <si>
    <t>Adoptions per day</t>
  </si>
  <si>
    <t>Average weighter</t>
  </si>
  <si>
    <t>% fast track</t>
  </si>
  <si>
    <t>% slow track</t>
  </si>
  <si>
    <t>Basic monthly adoption driven capacity calculator</t>
  </si>
  <si>
    <t>Overall average LOS in adoption</t>
  </si>
  <si>
    <t>Slow season calculator</t>
  </si>
  <si>
    <t>Recommended total slow season housing units</t>
  </si>
  <si>
    <t>Basic yearly adoption driven capacity calculator</t>
  </si>
  <si>
    <t>LOS: slow track</t>
  </si>
  <si>
    <t>Target annual adoptions</t>
  </si>
  <si>
    <t>Recommended daily population: slow track</t>
  </si>
  <si>
    <t>Target monthly adoptions</t>
  </si>
  <si>
    <t xml:space="preserve"> Reverse calculator: average LOS based on adoptions and daily population</t>
  </si>
  <si>
    <t>Adoption driven capacity calculator: fast track/slow track*</t>
  </si>
  <si>
    <t xml:space="preserve">*Fast track/slow track: Although we can calculate an average length of stay based on daily population for adoption and the monthly number of adoptions, the reality is that "length of stay" does not tend to be equally distributed amongst animals. Commonly, some animals (often, friendly juveniles or uncommon breeds) move through quickly while other animals (such as older and timid animals, breeds or individuals requiring special care) will take longer to place. We call these fast track and slow track animals, respectively. The adoption length of stay calculator allows you to calculate the length of stay for your "slow track" animals based on your estimated proportion and length of stay for your "fast track" animals. Different housing should be planned for each: condo or other individual housing the provides for excellent disease control is appropriate for fast track animals staying two weeks or less, while more spacious enclosures allowing for full expression of a wide range of behaviors outside a traditional cage environment are important for animals staying longer. See the article on Adoption Driven Capacity for more information. </t>
  </si>
  <si>
    <t>slow track average LOS</t>
  </si>
  <si>
    <t>Daily population predictor (based on data entered in highlighted fields above)</t>
  </si>
  <si>
    <t>Adoption calculator by # of animals for adoption</t>
  </si>
  <si>
    <t>Population capacity calculator for monthly adoptions</t>
  </si>
  <si>
    <t xml:space="preserve">Population capacity calculator for annual adoptions </t>
  </si>
  <si>
    <t>Target LOS in adoption</t>
  </si>
  <si>
    <t>% "fast track"</t>
  </si>
  <si>
    <t>Average LOS (days)</t>
  </si>
  <si>
    <t xml:space="preserve">For all fields highlighted yellow, fill in data for your organization. The adoption drive capacity (ADC) calculator will calculate all non-highlighted fields. For full instructions, see Adoption Driven Capacity at http://www.sheltermedicine.com/library/resources/adoption-driven-capacity-your-shelter-s-key-to-saving-lives-and-providing-great-care </t>
  </si>
  <si>
    <t>Target length of stay (LOS) in adoption</t>
  </si>
  <si>
    <t>Overall target LOS in adoption</t>
  </si>
  <si>
    <t xml:space="preserve">Target LOS </t>
  </si>
  <si>
    <t>Recommended # of animals to have on the pathway for adoption</t>
  </si>
  <si>
    <t>Annual adoptions needed to maintain target LOS</t>
  </si>
  <si>
    <t xml:space="preserve">Adoption calculator by # of animals up for adoption </t>
  </si>
  <si>
    <t>Recommended daily adoption population (e.g. # of animals to have up for adoption)</t>
  </si>
  <si>
    <t>Monthly adoptions needed to maintain target LOS</t>
  </si>
  <si>
    <t>Target average adult length of stay in adoption</t>
  </si>
  <si>
    <t>Average target kitten length of stay in adoption</t>
  </si>
  <si>
    <t>For all fields highlighted yellow, fill in data for your organization. The adoption driven capacity (ADC) calculator will calculate all non-highlighted fields. For full instructions, see Adoption Driven Capacity at http://www.sheltermedicine.com/library/resources/adoption-driven-capacity-your-shelter-s-key-to-saving-lives-and-providing-great-care</t>
  </si>
  <si>
    <t>fast track average LOS</t>
  </si>
  <si>
    <t>Target overall LOS in adoption</t>
  </si>
  <si>
    <t xml:space="preserve">For all fields highlighted yellow, fill in data for your organization. The adoption driven capacity (ADC) calculator will calculate all non-highlighted fields. For full instructions, see Adoption Driven Capacity at http://www.sheltermedicine.com/library/resources/adoption-driven-capacity-your-shelter-s-key-to-saving-lives-and-providing-great-care  </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</si>
</sst>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6">
    <fill>
      <patternFill patternType="none"/>
    </fill>
    <fill>
      <patternFill patternType="gray125"/>
    </fill>
    <fill>
      <patternFill patternType="solid">
        <fgColor theme="3"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17">
    <border>
      <left/>
      <right/>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medium">
        <color auto="1"/>
      </top>
      <bottom/>
      <diagonal/>
    </border>
    <border>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54">
    <xf numFmtId="0" fontId="0" fillId="0" borderId="0" xfId="0"/>
    <xf numFmtId="0" fontId="0" fillId="0" borderId="0" xfId="0" applyAlignment="1">
      <alignment wrapText="1"/>
    </xf>
    <xf numFmtId="1" fontId="1" fillId="3" borderId="3" xfId="0" applyNumberFormat="1" applyFont="1" applyFill="1" applyBorder="1" applyAlignment="1">
      <alignment wrapText="1"/>
    </xf>
    <xf numFmtId="1" fontId="0" fillId="0" borderId="0" xfId="0" applyNumberFormat="1" applyFill="1" applyBorder="1" applyAlignment="1">
      <alignment wrapText="1"/>
    </xf>
    <xf numFmtId="9" fontId="0" fillId="0" borderId="0" xfId="0" applyNumberFormat="1" applyFill="1" applyBorder="1" applyAlignment="1">
      <alignment wrapText="1"/>
    </xf>
    <xf numFmtId="1" fontId="0" fillId="0" borderId="0" xfId="0" applyNumberFormat="1" applyBorder="1" applyAlignment="1">
      <alignment wrapText="1"/>
    </xf>
    <xf numFmtId="0" fontId="0" fillId="0" borderId="0" xfId="0" applyFill="1" applyBorder="1" applyAlignment="1">
      <alignment wrapText="1"/>
    </xf>
    <xf numFmtId="0" fontId="1" fillId="0" borderId="0" xfId="0" applyFont="1" applyFill="1" applyBorder="1" applyAlignment="1">
      <alignment wrapText="1"/>
    </xf>
    <xf numFmtId="9" fontId="1" fillId="0" borderId="0" xfId="0" applyNumberFormat="1" applyFont="1" applyFill="1" applyBorder="1" applyAlignment="1">
      <alignment wrapText="1"/>
    </xf>
    <xf numFmtId="1" fontId="1" fillId="0" borderId="0" xfId="0" applyNumberFormat="1" applyFont="1" applyFill="1" applyBorder="1" applyAlignment="1">
      <alignment wrapText="1"/>
    </xf>
    <xf numFmtId="1" fontId="0" fillId="0" borderId="5" xfId="0" applyNumberFormat="1" applyBorder="1" applyAlignment="1"/>
    <xf numFmtId="1" fontId="1" fillId="0" borderId="12" xfId="0" applyNumberFormat="1" applyFont="1" applyBorder="1" applyAlignment="1"/>
    <xf numFmtId="1" fontId="0" fillId="0" borderId="13" xfId="0" applyNumberFormat="1" applyFill="1" applyBorder="1" applyAlignment="1"/>
    <xf numFmtId="1" fontId="1" fillId="0" borderId="5" xfId="0" applyNumberFormat="1" applyFont="1" applyBorder="1" applyAlignment="1"/>
    <xf numFmtId="1" fontId="0" fillId="0" borderId="6" xfId="0" applyNumberFormat="1" applyBorder="1" applyAlignment="1"/>
    <xf numFmtId="1" fontId="1" fillId="0" borderId="7" xfId="0" applyNumberFormat="1" applyFont="1" applyBorder="1" applyAlignment="1"/>
    <xf numFmtId="1" fontId="0" fillId="0" borderId="9" xfId="0" applyNumberFormat="1" applyBorder="1" applyAlignment="1"/>
    <xf numFmtId="1" fontId="1" fillId="3" borderId="3" xfId="0" applyNumberFormat="1" applyFont="1" applyFill="1" applyBorder="1" applyAlignment="1">
      <alignment vertical="top" wrapText="1"/>
    </xf>
    <xf numFmtId="0" fontId="1" fillId="3" borderId="3" xfId="0" applyFont="1" applyFill="1" applyBorder="1" applyAlignment="1">
      <alignment vertical="top" wrapText="1"/>
    </xf>
    <xf numFmtId="9" fontId="0" fillId="0" borderId="3" xfId="0" applyNumberFormat="1" applyFill="1" applyBorder="1" applyAlignment="1">
      <alignment wrapText="1"/>
    </xf>
    <xf numFmtId="1" fontId="0" fillId="0" borderId="3" xfId="0" applyNumberFormat="1" applyBorder="1" applyAlignment="1">
      <alignment wrapText="1"/>
    </xf>
    <xf numFmtId="9" fontId="0" fillId="0" borderId="3" xfId="0" applyNumberFormat="1" applyBorder="1"/>
    <xf numFmtId="1" fontId="0" fillId="0" borderId="3" xfId="0" applyNumberFormat="1" applyFill="1" applyBorder="1" applyAlignment="1">
      <alignment wrapText="1"/>
    </xf>
    <xf numFmtId="0" fontId="1" fillId="2" borderId="3" xfId="0" applyFont="1" applyFill="1" applyBorder="1" applyAlignment="1">
      <alignment wrapText="1"/>
    </xf>
    <xf numFmtId="1" fontId="0" fillId="5" borderId="3" xfId="0" applyNumberFormat="1" applyFill="1" applyBorder="1" applyAlignment="1">
      <alignment wrapText="1"/>
    </xf>
    <xf numFmtId="9" fontId="0" fillId="0" borderId="3" xfId="0" applyNumberFormat="1" applyBorder="1" applyAlignment="1">
      <alignment wrapText="1"/>
    </xf>
    <xf numFmtId="0" fontId="0" fillId="0" borderId="0" xfId="0" applyAlignment="1">
      <alignment horizontal="left" vertical="top" wrapText="1"/>
    </xf>
    <xf numFmtId="1" fontId="0" fillId="4" borderId="3" xfId="0" applyNumberFormat="1" applyFill="1" applyBorder="1" applyAlignment="1" applyProtection="1">
      <alignment wrapText="1"/>
      <protection locked="0"/>
    </xf>
    <xf numFmtId="9" fontId="0" fillId="4" borderId="3" xfId="0" applyNumberFormat="1" applyFill="1" applyBorder="1" applyAlignment="1" applyProtection="1">
      <alignment wrapText="1"/>
      <protection locked="0"/>
    </xf>
    <xf numFmtId="0" fontId="0" fillId="4" borderId="3" xfId="0" applyFill="1" applyBorder="1" applyAlignment="1" applyProtection="1">
      <alignment wrapText="1"/>
      <protection locked="0"/>
    </xf>
    <xf numFmtId="1" fontId="1" fillId="3" borderId="3" xfId="0" applyNumberFormat="1" applyFont="1" applyFill="1" applyBorder="1" applyAlignment="1">
      <alignment horizontal="left" wrapText="1"/>
    </xf>
    <xf numFmtId="1" fontId="0" fillId="4" borderId="6" xfId="0" applyNumberFormat="1" applyFill="1" applyBorder="1" applyAlignment="1" applyProtection="1">
      <protection locked="0"/>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1" fontId="0" fillId="0" borderId="10" xfId="0" applyNumberFormat="1" applyBorder="1" applyAlignment="1">
      <alignment horizontal="left" vertical="top" wrapText="1"/>
    </xf>
    <xf numFmtId="1" fontId="0" fillId="0" borderId="11" xfId="0" applyNumberFormat="1" applyBorder="1" applyAlignment="1">
      <alignment horizontal="left" vertical="top" wrapText="1"/>
    </xf>
    <xf numFmtId="1" fontId="0" fillId="0" borderId="14" xfId="0" applyNumberFormat="1" applyBorder="1" applyAlignment="1">
      <alignment horizontal="left" vertical="top" wrapText="1"/>
    </xf>
    <xf numFmtId="1" fontId="0" fillId="0" borderId="5" xfId="0" applyNumberFormat="1" applyBorder="1" applyAlignment="1">
      <alignment horizontal="left" vertical="top" wrapText="1"/>
    </xf>
    <xf numFmtId="1" fontId="0" fillId="0" borderId="0" xfId="0" applyNumberFormat="1" applyBorder="1" applyAlignment="1">
      <alignment horizontal="left" vertical="top" wrapText="1"/>
    </xf>
    <xf numFmtId="1" fontId="0" fillId="0" borderId="6" xfId="0" applyNumberFormat="1" applyBorder="1" applyAlignment="1">
      <alignment horizontal="left" vertical="top" wrapText="1"/>
    </xf>
    <xf numFmtId="1" fontId="0" fillId="0" borderId="7" xfId="0" applyNumberFormat="1" applyBorder="1" applyAlignment="1">
      <alignment horizontal="left" vertical="top" wrapText="1"/>
    </xf>
    <xf numFmtId="1" fontId="0" fillId="0" borderId="8" xfId="0" applyNumberFormat="1" applyBorder="1" applyAlignment="1">
      <alignment horizontal="left" vertical="top" wrapText="1"/>
    </xf>
    <xf numFmtId="1" fontId="0" fillId="0" borderId="9" xfId="0" applyNumberFormat="1" applyBorder="1" applyAlignment="1">
      <alignment horizontal="left" vertical="top" wrapText="1"/>
    </xf>
    <xf numFmtId="0" fontId="1" fillId="0" borderId="0" xfId="0" applyFont="1" applyFill="1" applyBorder="1" applyAlignment="1">
      <alignment horizontal="center" wrapText="1"/>
    </xf>
    <xf numFmtId="0" fontId="1" fillId="2" borderId="3" xfId="0" applyFont="1" applyFill="1" applyBorder="1" applyAlignment="1">
      <alignment horizontal="center" wrapText="1"/>
    </xf>
    <xf numFmtId="0" fontId="1" fillId="2" borderId="4" xfId="0" applyFont="1" applyFill="1" applyBorder="1" applyAlignment="1">
      <alignment horizontal="center" wrapText="1"/>
    </xf>
    <xf numFmtId="0" fontId="1" fillId="2" borderId="16" xfId="0" applyFont="1" applyFill="1" applyBorder="1" applyAlignment="1">
      <alignment horizontal="center" wrapText="1"/>
    </xf>
    <xf numFmtId="0" fontId="1" fillId="2" borderId="15" xfId="0" applyFont="1" applyFill="1" applyBorder="1" applyAlignment="1">
      <alignment horizontal="center" wrapText="1"/>
    </xf>
    <xf numFmtId="1" fontId="1" fillId="2" borderId="1" xfId="0" applyNumberFormat="1" applyFont="1" applyFill="1" applyBorder="1" applyAlignment="1">
      <alignment horizontal="center"/>
    </xf>
    <xf numFmtId="1" fontId="1"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workbookViewId="0">
      <selection activeCell="D6" sqref="D6"/>
    </sheetView>
  </sheetViews>
  <sheetFormatPr defaultColWidth="8.81640625" defaultRowHeight="14.5" x14ac:dyDescent="0.35"/>
  <cols>
    <col min="1" max="1" width="34.453125" bestFit="1" customWidth="1"/>
    <col min="2" max="2" width="19.453125" customWidth="1"/>
    <col min="3" max="3" width="28.6328125" customWidth="1"/>
    <col min="4" max="4" width="22.453125" customWidth="1"/>
    <col min="5" max="5" width="17.453125" customWidth="1"/>
    <col min="6" max="6" width="19" customWidth="1"/>
    <col min="7" max="7" width="21.453125" customWidth="1"/>
    <col min="8" max="8" width="32.54296875" customWidth="1"/>
  </cols>
  <sheetData>
    <row r="1" spans="1:8" ht="14.9" customHeight="1" x14ac:dyDescent="0.35">
      <c r="A1" s="32" t="s">
        <v>60</v>
      </c>
      <c r="B1" s="33"/>
      <c r="C1" s="33"/>
      <c r="D1" s="34"/>
    </row>
    <row r="2" spans="1:8" ht="46.5" customHeight="1" thickBot="1" x14ac:dyDescent="0.4">
      <c r="A2" s="35"/>
      <c r="B2" s="36"/>
      <c r="C2" s="36"/>
      <c r="D2" s="37"/>
    </row>
    <row r="3" spans="1:8" x14ac:dyDescent="0.35">
      <c r="A3" s="26"/>
      <c r="B3" s="26"/>
      <c r="C3" s="26"/>
    </row>
    <row r="5" spans="1:8" x14ac:dyDescent="0.35">
      <c r="A5" s="48" t="s">
        <v>30</v>
      </c>
      <c r="B5" s="48"/>
      <c r="C5" s="48"/>
    </row>
    <row r="6" spans="1:8" ht="43.5" x14ac:dyDescent="0.35">
      <c r="A6" s="2" t="s">
        <v>21</v>
      </c>
      <c r="B6" s="2" t="s">
        <v>47</v>
      </c>
      <c r="C6" s="2" t="s">
        <v>53</v>
      </c>
    </row>
    <row r="7" spans="1:8" x14ac:dyDescent="0.35">
      <c r="A7" s="27">
        <v>1200</v>
      </c>
      <c r="B7" s="27">
        <v>7</v>
      </c>
      <c r="C7" s="20">
        <f>(A7/365)*B7</f>
        <v>23.013698630136986</v>
      </c>
    </row>
    <row r="9" spans="1:8" ht="14.9" customHeight="1" x14ac:dyDescent="0.35">
      <c r="A9" s="48" t="s">
        <v>36</v>
      </c>
      <c r="B9" s="48"/>
      <c r="C9" s="48"/>
      <c r="D9" s="48"/>
      <c r="E9" s="48"/>
      <c r="F9" s="48"/>
      <c r="G9" s="48"/>
      <c r="H9" s="48"/>
    </row>
    <row r="10" spans="1:8" ht="32.5" customHeight="1" x14ac:dyDescent="0.35">
      <c r="A10" s="2" t="s">
        <v>21</v>
      </c>
      <c r="B10" s="2" t="s">
        <v>59</v>
      </c>
      <c r="C10" s="2" t="s">
        <v>1</v>
      </c>
      <c r="D10" s="2" t="s">
        <v>44</v>
      </c>
      <c r="E10" s="2" t="s">
        <v>31</v>
      </c>
      <c r="F10" s="2" t="s">
        <v>7</v>
      </c>
      <c r="G10" s="2" t="s">
        <v>19</v>
      </c>
      <c r="H10" s="2" t="s">
        <v>20</v>
      </c>
    </row>
    <row r="11" spans="1:8" x14ac:dyDescent="0.35">
      <c r="A11" s="27">
        <v>1200</v>
      </c>
      <c r="B11" s="27">
        <v>7</v>
      </c>
      <c r="C11" s="27">
        <v>3</v>
      </c>
      <c r="D11" s="28">
        <v>0.7</v>
      </c>
      <c r="E11" s="22">
        <f>(B11-(D11*C11))/F11</f>
        <v>16.333333333333332</v>
      </c>
      <c r="F11" s="19">
        <f>1-D11</f>
        <v>0.30000000000000004</v>
      </c>
      <c r="G11" s="20">
        <f>(((A11/365)*D11)*C11)</f>
        <v>6.9041095890410951</v>
      </c>
      <c r="H11" s="22">
        <f>(((A11/365)*F11)*E11)</f>
        <v>16.109589041095891</v>
      </c>
    </row>
    <row r="12" spans="1:8" x14ac:dyDescent="0.35">
      <c r="F12" s="5"/>
      <c r="G12" s="3"/>
      <c r="H12" s="5"/>
    </row>
    <row r="13" spans="1:8" x14ac:dyDescent="0.35">
      <c r="A13" s="49" t="s">
        <v>35</v>
      </c>
      <c r="B13" s="50"/>
      <c r="C13" s="50"/>
      <c r="D13" s="50"/>
      <c r="E13" s="50"/>
      <c r="F13" s="50"/>
      <c r="G13" s="50"/>
      <c r="H13" s="51"/>
    </row>
    <row r="14" spans="1:8" ht="29" x14ac:dyDescent="0.35">
      <c r="A14" s="2" t="s">
        <v>21</v>
      </c>
      <c r="B14" s="2" t="s">
        <v>4</v>
      </c>
      <c r="C14" s="2" t="s">
        <v>22</v>
      </c>
      <c r="D14" s="2" t="s">
        <v>45</v>
      </c>
      <c r="E14" s="2" t="s">
        <v>44</v>
      </c>
      <c r="F14" s="2" t="s">
        <v>6</v>
      </c>
      <c r="G14" s="2" t="s">
        <v>7</v>
      </c>
      <c r="H14" s="2" t="s">
        <v>8</v>
      </c>
    </row>
    <row r="15" spans="1:8" x14ac:dyDescent="0.35">
      <c r="A15" s="27">
        <v>1200</v>
      </c>
      <c r="B15" s="27">
        <v>46</v>
      </c>
      <c r="C15" s="24">
        <f>A15/365</f>
        <v>3.2876712328767121</v>
      </c>
      <c r="D15" s="20">
        <f>(B15*365)/A15</f>
        <v>13.991666666666667</v>
      </c>
      <c r="E15" s="28">
        <v>0.7</v>
      </c>
      <c r="F15" s="27">
        <v>3</v>
      </c>
      <c r="G15" s="25">
        <f>1-E15</f>
        <v>0.30000000000000004</v>
      </c>
      <c r="H15" s="20">
        <f>(D15-(E15*F15))/G15</f>
        <v>39.638888888888886</v>
      </c>
    </row>
    <row r="16" spans="1:8" x14ac:dyDescent="0.35">
      <c r="A16" s="9"/>
      <c r="B16" s="9"/>
      <c r="C16" s="3"/>
      <c r="D16" s="3"/>
      <c r="E16" s="3"/>
      <c r="F16" s="3"/>
      <c r="G16" s="3"/>
      <c r="H16" s="1"/>
    </row>
    <row r="17" spans="1:8" x14ac:dyDescent="0.35">
      <c r="A17" s="47"/>
      <c r="B17" s="47"/>
      <c r="C17" s="47"/>
      <c r="D17" s="6"/>
      <c r="E17" s="6"/>
      <c r="F17" s="6"/>
      <c r="G17" s="6"/>
      <c r="H17" s="1"/>
    </row>
    <row r="18" spans="1:8" ht="14.9" customHeight="1" x14ac:dyDescent="0.35">
      <c r="A18" s="48" t="s">
        <v>52</v>
      </c>
      <c r="B18" s="48"/>
      <c r="C18" s="48"/>
      <c r="D18" s="6"/>
      <c r="E18" s="8"/>
      <c r="F18" s="7"/>
      <c r="G18" s="6"/>
      <c r="H18" s="1"/>
    </row>
    <row r="19" spans="1:8" ht="29" x14ac:dyDescent="0.35">
      <c r="A19" s="2" t="s">
        <v>9</v>
      </c>
      <c r="B19" s="2" t="s">
        <v>43</v>
      </c>
      <c r="C19" s="2" t="s">
        <v>51</v>
      </c>
      <c r="D19" s="4"/>
      <c r="E19" s="3"/>
      <c r="F19" s="6"/>
      <c r="G19" s="1"/>
    </row>
    <row r="20" spans="1:8" x14ac:dyDescent="0.35">
      <c r="A20" s="29">
        <v>46</v>
      </c>
      <c r="B20" s="29">
        <v>7</v>
      </c>
      <c r="C20" s="20">
        <f>(A20*365)/B20</f>
        <v>2398.5714285714284</v>
      </c>
      <c r="D20" s="6"/>
      <c r="E20" s="6"/>
      <c r="F20" s="6"/>
      <c r="G20" s="1"/>
    </row>
    <row r="21" spans="1:8" x14ac:dyDescent="0.35">
      <c r="A21" s="1"/>
      <c r="B21" s="1"/>
      <c r="C21" s="1"/>
      <c r="D21" s="1"/>
      <c r="E21" s="1"/>
      <c r="F21" s="1"/>
      <c r="G21" s="1"/>
      <c r="H21" s="1"/>
    </row>
    <row r="22" spans="1:8" x14ac:dyDescent="0.35">
      <c r="A22" s="48" t="s">
        <v>42</v>
      </c>
      <c r="B22" s="48"/>
      <c r="C22" s="48"/>
      <c r="E22" s="1"/>
      <c r="F22" s="1"/>
      <c r="G22" s="1"/>
    </row>
    <row r="23" spans="1:8" ht="29" x14ac:dyDescent="0.35">
      <c r="A23" s="2" t="s">
        <v>32</v>
      </c>
      <c r="B23" s="2" t="s">
        <v>49</v>
      </c>
      <c r="C23" s="2" t="s">
        <v>50</v>
      </c>
      <c r="D23" s="1"/>
      <c r="E23" s="1"/>
      <c r="F23" s="1"/>
    </row>
    <row r="24" spans="1:8" x14ac:dyDescent="0.35">
      <c r="A24" s="29">
        <v>1500</v>
      </c>
      <c r="B24" s="29">
        <v>7</v>
      </c>
      <c r="C24" s="20">
        <f>(A24*B24)/365</f>
        <v>28.767123287671232</v>
      </c>
      <c r="D24" s="1"/>
      <c r="E24" s="1"/>
      <c r="F24" s="1"/>
    </row>
    <row r="25" spans="1:8" ht="15" thickBot="1" x14ac:dyDescent="0.4"/>
    <row r="26" spans="1:8" x14ac:dyDescent="0.35">
      <c r="A26" s="38" t="s">
        <v>37</v>
      </c>
      <c r="B26" s="39"/>
      <c r="C26" s="40"/>
    </row>
    <row r="27" spans="1:8" x14ac:dyDescent="0.35">
      <c r="A27" s="41"/>
      <c r="B27" s="42"/>
      <c r="C27" s="43"/>
    </row>
    <row r="28" spans="1:8" x14ac:dyDescent="0.35">
      <c r="A28" s="41"/>
      <c r="B28" s="42"/>
      <c r="C28" s="43"/>
    </row>
    <row r="29" spans="1:8" x14ac:dyDescent="0.35">
      <c r="A29" s="41"/>
      <c r="B29" s="42"/>
      <c r="C29" s="43"/>
    </row>
    <row r="30" spans="1:8" x14ac:dyDescent="0.35">
      <c r="A30" s="41"/>
      <c r="B30" s="42"/>
      <c r="C30" s="43"/>
    </row>
    <row r="31" spans="1:8" x14ac:dyDescent="0.35">
      <c r="A31" s="41"/>
      <c r="B31" s="42"/>
      <c r="C31" s="43"/>
    </row>
    <row r="32" spans="1:8" x14ac:dyDescent="0.35">
      <c r="A32" s="41"/>
      <c r="B32" s="42"/>
      <c r="C32" s="43"/>
    </row>
    <row r="33" spans="1:3" x14ac:dyDescent="0.35">
      <c r="A33" s="41"/>
      <c r="B33" s="42"/>
      <c r="C33" s="43"/>
    </row>
    <row r="34" spans="1:3" x14ac:dyDescent="0.35">
      <c r="A34" s="41"/>
      <c r="B34" s="42"/>
      <c r="C34" s="43"/>
    </row>
    <row r="35" spans="1:3" x14ac:dyDescent="0.35">
      <c r="A35" s="41"/>
      <c r="B35" s="42"/>
      <c r="C35" s="43"/>
    </row>
    <row r="36" spans="1:3" x14ac:dyDescent="0.35">
      <c r="A36" s="41"/>
      <c r="B36" s="42"/>
      <c r="C36" s="43"/>
    </row>
    <row r="37" spans="1:3" x14ac:dyDescent="0.35">
      <c r="A37" s="41"/>
      <c r="B37" s="42"/>
      <c r="C37" s="43"/>
    </row>
    <row r="38" spans="1:3" ht="15" thickBot="1" x14ac:dyDescent="0.4">
      <c r="A38" s="44"/>
      <c r="B38" s="45"/>
      <c r="C38" s="46"/>
    </row>
  </sheetData>
  <sheetProtection algorithmName="SHA-512" hashValue="dnGtf6Gz5i0h63in8gQmgWcveWT8Un8y74N9l9vaLPTDV4mkWcF3k/f2OtL6lraf0eAnyr1hSftVxXSeus9PNg==" saltValue="G3JR3qFKLmgoMLrvGsvVvQ==" spinCount="100000" sheet="1" objects="1" scenarios="1"/>
  <mergeCells count="8">
    <mergeCell ref="A1:D2"/>
    <mergeCell ref="A26:C38"/>
    <mergeCell ref="A17:C17"/>
    <mergeCell ref="A5:C5"/>
    <mergeCell ref="A9:H9"/>
    <mergeCell ref="A22:C22"/>
    <mergeCell ref="A18:C18"/>
    <mergeCell ref="A13:H13"/>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6" zoomScaleNormal="100" workbookViewId="0">
      <selection activeCell="F5" sqref="F5"/>
    </sheetView>
  </sheetViews>
  <sheetFormatPr defaultColWidth="8.81640625" defaultRowHeight="14.5" x14ac:dyDescent="0.35"/>
  <cols>
    <col min="1" max="1" width="38.81640625" style="1" bestFit="1" customWidth="1"/>
    <col min="2" max="2" width="19.1796875" style="1" bestFit="1" customWidth="1"/>
    <col min="3" max="3" width="28.81640625" style="1" customWidth="1"/>
    <col min="4" max="4" width="25.6328125" style="1" customWidth="1"/>
    <col min="5" max="5" width="19.7265625" style="1" customWidth="1"/>
    <col min="6" max="6" width="15.453125" style="1" customWidth="1"/>
    <col min="7" max="7" width="19" style="1" customWidth="1"/>
    <col min="8" max="8" width="25.1796875" style="1" customWidth="1"/>
    <col min="9" max="16384" width="8.81640625" style="1"/>
  </cols>
  <sheetData>
    <row r="1" spans="1:8" ht="14.9" customHeight="1" x14ac:dyDescent="0.35">
      <c r="A1" s="32" t="s">
        <v>46</v>
      </c>
      <c r="B1" s="33"/>
      <c r="C1" s="33"/>
      <c r="D1" s="34"/>
    </row>
    <row r="2" spans="1:8" ht="29.5" customHeight="1" thickBot="1" x14ac:dyDescent="0.4">
      <c r="A2" s="35"/>
      <c r="B2" s="36"/>
      <c r="C2" s="36"/>
      <c r="D2" s="37"/>
    </row>
    <row r="4" spans="1:8" x14ac:dyDescent="0.35">
      <c r="A4" s="48" t="s">
        <v>26</v>
      </c>
      <c r="B4" s="48"/>
      <c r="C4" s="48"/>
      <c r="D4"/>
      <c r="E4"/>
      <c r="F4"/>
      <c r="G4"/>
      <c r="H4"/>
    </row>
    <row r="5" spans="1:8" ht="43.5" x14ac:dyDescent="0.35">
      <c r="A5" s="2" t="s">
        <v>0</v>
      </c>
      <c r="B5" s="2" t="s">
        <v>47</v>
      </c>
      <c r="C5" s="2" t="s">
        <v>53</v>
      </c>
      <c r="D5"/>
      <c r="E5"/>
      <c r="F5"/>
      <c r="G5"/>
      <c r="H5"/>
    </row>
    <row r="6" spans="1:8" x14ac:dyDescent="0.35">
      <c r="A6" s="27">
        <v>100</v>
      </c>
      <c r="B6" s="27">
        <v>7</v>
      </c>
      <c r="C6" s="20">
        <f>(A6/30.5)*B6</f>
        <v>22.950819672131146</v>
      </c>
      <c r="D6"/>
      <c r="E6"/>
      <c r="F6"/>
      <c r="G6"/>
      <c r="H6"/>
    </row>
    <row r="7" spans="1:8" x14ac:dyDescent="0.35">
      <c r="A7"/>
      <c r="B7"/>
      <c r="C7"/>
      <c r="D7"/>
      <c r="E7"/>
      <c r="F7"/>
      <c r="G7"/>
      <c r="H7"/>
    </row>
    <row r="8" spans="1:8" ht="14.9" customHeight="1" x14ac:dyDescent="0.35">
      <c r="A8" s="48" t="s">
        <v>36</v>
      </c>
      <c r="B8" s="48"/>
      <c r="C8" s="48"/>
      <c r="D8" s="48"/>
      <c r="E8" s="48"/>
      <c r="F8" s="48"/>
      <c r="G8" s="48"/>
      <c r="H8" s="48"/>
    </row>
    <row r="9" spans="1:8" ht="32" customHeight="1" x14ac:dyDescent="0.35">
      <c r="A9" s="30" t="s">
        <v>0</v>
      </c>
      <c r="B9" s="30" t="s">
        <v>48</v>
      </c>
      <c r="C9" s="30" t="s">
        <v>1</v>
      </c>
      <c r="D9" s="30" t="s">
        <v>44</v>
      </c>
      <c r="E9" s="30" t="s">
        <v>31</v>
      </c>
      <c r="F9" s="30" t="s">
        <v>7</v>
      </c>
      <c r="G9" s="30" t="s">
        <v>19</v>
      </c>
      <c r="H9" s="30" t="s">
        <v>33</v>
      </c>
    </row>
    <row r="10" spans="1:8" x14ac:dyDescent="0.35">
      <c r="A10" s="27">
        <v>100</v>
      </c>
      <c r="B10" s="27">
        <v>7</v>
      </c>
      <c r="C10" s="27">
        <v>3</v>
      </c>
      <c r="D10" s="28">
        <v>0.7</v>
      </c>
      <c r="E10" s="22">
        <f>(B10-(D10*C10))/F10</f>
        <v>16.333333333333332</v>
      </c>
      <c r="F10" s="19">
        <f>1-D10</f>
        <v>0.30000000000000004</v>
      </c>
      <c r="G10" s="20">
        <f>(((A10/30.5)*D10)*C10)</f>
        <v>6.8852459016393439</v>
      </c>
      <c r="H10" s="22">
        <f>(((A10/30.5)*F10)*E10)</f>
        <v>16.065573770491806</v>
      </c>
    </row>
    <row r="11" spans="1:8" x14ac:dyDescent="0.35">
      <c r="A11"/>
      <c r="B11"/>
      <c r="C11"/>
      <c r="D11"/>
      <c r="E11"/>
      <c r="F11" s="5"/>
      <c r="G11" s="3"/>
      <c r="H11" s="5"/>
    </row>
    <row r="12" spans="1:8" x14ac:dyDescent="0.35">
      <c r="A12" s="23" t="s">
        <v>18</v>
      </c>
      <c r="B12" s="23"/>
      <c r="C12" s="23"/>
      <c r="D12" s="23"/>
      <c r="E12" s="23"/>
      <c r="F12" s="23"/>
      <c r="G12" s="23"/>
      <c r="H12" s="23"/>
    </row>
    <row r="13" spans="1:8" ht="29" x14ac:dyDescent="0.35">
      <c r="A13" s="2" t="s">
        <v>0</v>
      </c>
      <c r="B13" s="2" t="s">
        <v>4</v>
      </c>
      <c r="C13" s="2" t="s">
        <v>22</v>
      </c>
      <c r="D13" s="2" t="s">
        <v>45</v>
      </c>
      <c r="E13" s="2" t="s">
        <v>5</v>
      </c>
      <c r="F13" s="2" t="s">
        <v>6</v>
      </c>
      <c r="G13" s="2" t="s">
        <v>7</v>
      </c>
      <c r="H13" s="2" t="s">
        <v>8</v>
      </c>
    </row>
    <row r="14" spans="1:8" x14ac:dyDescent="0.35">
      <c r="A14" s="27">
        <v>100</v>
      </c>
      <c r="B14" s="27">
        <v>46</v>
      </c>
      <c r="C14" s="24">
        <f>A14/30.5</f>
        <v>3.278688524590164</v>
      </c>
      <c r="D14" s="20">
        <f>(B14*30.5)/A14</f>
        <v>14.03</v>
      </c>
      <c r="E14" s="28">
        <v>0.7</v>
      </c>
      <c r="F14" s="27">
        <v>3</v>
      </c>
      <c r="G14" s="25">
        <f>1-E14</f>
        <v>0.30000000000000004</v>
      </c>
      <c r="H14" s="20">
        <f>(D14-(E14*F14))/G14</f>
        <v>39.766666666666659</v>
      </c>
    </row>
    <row r="15" spans="1:8" x14ac:dyDescent="0.35">
      <c r="A15" s="9"/>
      <c r="B15" s="9"/>
      <c r="C15" s="3"/>
      <c r="D15" s="3"/>
      <c r="E15" s="3"/>
      <c r="F15" s="3"/>
      <c r="G15" s="3"/>
    </row>
    <row r="16" spans="1:8" x14ac:dyDescent="0.35">
      <c r="A16" s="47"/>
      <c r="B16" s="47"/>
      <c r="C16" s="47"/>
      <c r="D16" s="6"/>
      <c r="E16" s="6"/>
      <c r="F16" s="6"/>
      <c r="G16" s="6"/>
    </row>
    <row r="17" spans="1:8" ht="14.9" customHeight="1" x14ac:dyDescent="0.35">
      <c r="A17" s="48" t="s">
        <v>40</v>
      </c>
      <c r="B17" s="48"/>
      <c r="C17" s="48"/>
      <c r="D17" s="48"/>
      <c r="E17" s="8"/>
      <c r="F17" s="7"/>
      <c r="G17" s="6"/>
    </row>
    <row r="18" spans="1:8" ht="29" x14ac:dyDescent="0.35">
      <c r="A18" s="2" t="s">
        <v>9</v>
      </c>
      <c r="B18" s="2" t="s">
        <v>43</v>
      </c>
      <c r="C18" s="2" t="s">
        <v>54</v>
      </c>
      <c r="D18" s="2" t="s">
        <v>51</v>
      </c>
      <c r="E18" s="4"/>
      <c r="F18" s="3"/>
      <c r="G18" s="6"/>
    </row>
    <row r="19" spans="1:8" x14ac:dyDescent="0.35">
      <c r="A19" s="29">
        <v>46</v>
      </c>
      <c r="B19" s="29">
        <v>7</v>
      </c>
      <c r="C19" s="20">
        <f>(A19*30.5)/B19</f>
        <v>200.42857142857142</v>
      </c>
      <c r="D19" s="22">
        <f>C19*12</f>
        <v>2405.1428571428569</v>
      </c>
      <c r="E19" s="6"/>
      <c r="F19" s="6"/>
      <c r="G19" s="6"/>
    </row>
    <row r="21" spans="1:8" ht="14.9" customHeight="1" x14ac:dyDescent="0.35">
      <c r="A21" s="48" t="s">
        <v>41</v>
      </c>
      <c r="B21" s="48"/>
      <c r="C21" s="48"/>
      <c r="D21"/>
      <c r="H21"/>
    </row>
    <row r="22" spans="1:8" ht="27" customHeight="1" x14ac:dyDescent="0.35">
      <c r="A22" s="2" t="s">
        <v>34</v>
      </c>
      <c r="B22" s="2" t="s">
        <v>49</v>
      </c>
      <c r="C22" s="2" t="s">
        <v>50</v>
      </c>
      <c r="G22"/>
      <c r="H22"/>
    </row>
    <row r="23" spans="1:8" x14ac:dyDescent="0.35">
      <c r="A23" s="29">
        <v>150</v>
      </c>
      <c r="B23" s="29">
        <v>7</v>
      </c>
      <c r="C23" s="20">
        <f>(A23*B23)/30.5</f>
        <v>34.42622950819672</v>
      </c>
      <c r="G23"/>
      <c r="H23"/>
    </row>
    <row r="24" spans="1:8" ht="15" thickBot="1" x14ac:dyDescent="0.4"/>
    <row r="25" spans="1:8" x14ac:dyDescent="0.35">
      <c r="A25" s="38" t="s">
        <v>37</v>
      </c>
      <c r="B25" s="39"/>
      <c r="C25" s="40"/>
    </row>
    <row r="26" spans="1:8" x14ac:dyDescent="0.35">
      <c r="A26" s="41"/>
      <c r="B26" s="42"/>
      <c r="C26" s="43"/>
    </row>
    <row r="27" spans="1:8" x14ac:dyDescent="0.35">
      <c r="A27" s="41"/>
      <c r="B27" s="42"/>
      <c r="C27" s="43"/>
    </row>
    <row r="28" spans="1:8" x14ac:dyDescent="0.35">
      <c r="A28" s="41"/>
      <c r="B28" s="42"/>
      <c r="C28" s="43"/>
    </row>
    <row r="29" spans="1:8" x14ac:dyDescent="0.35">
      <c r="A29" s="41"/>
      <c r="B29" s="42"/>
      <c r="C29" s="43"/>
    </row>
    <row r="30" spans="1:8" x14ac:dyDescent="0.35">
      <c r="A30" s="41"/>
      <c r="B30" s="42"/>
      <c r="C30" s="43"/>
    </row>
    <row r="31" spans="1:8" x14ac:dyDescent="0.35">
      <c r="A31" s="41"/>
      <c r="B31" s="42"/>
      <c r="C31" s="43"/>
    </row>
    <row r="32" spans="1:8" x14ac:dyDescent="0.35">
      <c r="A32" s="41"/>
      <c r="B32" s="42"/>
      <c r="C32" s="43"/>
    </row>
    <row r="33" spans="1:3" x14ac:dyDescent="0.35">
      <c r="A33" s="41"/>
      <c r="B33" s="42"/>
      <c r="C33" s="43"/>
    </row>
    <row r="34" spans="1:3" x14ac:dyDescent="0.35">
      <c r="A34" s="41"/>
      <c r="B34" s="42"/>
      <c r="C34" s="43"/>
    </row>
    <row r="35" spans="1:3" x14ac:dyDescent="0.35">
      <c r="A35" s="41"/>
      <c r="B35" s="42"/>
      <c r="C35" s="43"/>
    </row>
    <row r="36" spans="1:3" x14ac:dyDescent="0.35">
      <c r="A36" s="41"/>
      <c r="B36" s="42"/>
      <c r="C36" s="43"/>
    </row>
    <row r="37" spans="1:3" ht="15" thickBot="1" x14ac:dyDescent="0.4">
      <c r="A37" s="44"/>
      <c r="B37" s="45"/>
      <c r="C37" s="46"/>
    </row>
  </sheetData>
  <sheetProtection algorithmName="SHA-512" hashValue="oIFGPJrneuVnZcp35NHbRLc/WqK4oKL2L7UyUinvsL7//FwoX1C/mrs3GBgXatuw7PeCVBcvUBsKLcVoQU+dHA==" saltValue="3y9rcZAGiVpGh5Dbhh7SrA==" spinCount="100000" sheet="1" objects="1" scenarios="1"/>
  <mergeCells count="7">
    <mergeCell ref="A1:D2"/>
    <mergeCell ref="A17:D17"/>
    <mergeCell ref="A21:C21"/>
    <mergeCell ref="A25:C37"/>
    <mergeCell ref="A4:C4"/>
    <mergeCell ref="A8:H8"/>
    <mergeCell ref="A16:C16"/>
  </mergeCells>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workbookViewId="0">
      <selection activeCell="D16" sqref="D16"/>
    </sheetView>
  </sheetViews>
  <sheetFormatPr defaultColWidth="8.81640625" defaultRowHeight="14.5" x14ac:dyDescent="0.35"/>
  <cols>
    <col min="1" max="1" width="44.08984375" customWidth="1"/>
    <col min="2" max="2" width="24.1796875" customWidth="1"/>
    <col min="4" max="4" width="41.81640625" customWidth="1"/>
  </cols>
  <sheetData>
    <row r="1" spans="1:4" x14ac:dyDescent="0.35">
      <c r="A1" s="32" t="s">
        <v>57</v>
      </c>
      <c r="B1" s="33"/>
      <c r="C1" s="33"/>
      <c r="D1" s="34"/>
    </row>
    <row r="2" spans="1:4" ht="32.5" customHeight="1" thickBot="1" x14ac:dyDescent="0.4">
      <c r="A2" s="35"/>
      <c r="B2" s="36"/>
      <c r="C2" s="36"/>
      <c r="D2" s="37"/>
    </row>
    <row r="3" spans="1:4" ht="15" thickBot="1" x14ac:dyDescent="0.4"/>
    <row r="4" spans="1:4" x14ac:dyDescent="0.35">
      <c r="A4" s="52" t="s">
        <v>10</v>
      </c>
      <c r="B4" s="53"/>
    </row>
    <row r="5" spans="1:4" x14ac:dyDescent="0.35">
      <c r="A5" s="10" t="s">
        <v>11</v>
      </c>
      <c r="B5" s="31">
        <v>25</v>
      </c>
    </row>
    <row r="6" spans="1:4" x14ac:dyDescent="0.35">
      <c r="A6" s="10" t="s">
        <v>12</v>
      </c>
      <c r="B6" s="31">
        <v>1</v>
      </c>
    </row>
    <row r="7" spans="1:4" x14ac:dyDescent="0.35">
      <c r="A7" s="10" t="s">
        <v>55</v>
      </c>
      <c r="B7" s="31">
        <v>14</v>
      </c>
    </row>
    <row r="8" spans="1:4" x14ac:dyDescent="0.35">
      <c r="A8" s="10" t="s">
        <v>13</v>
      </c>
      <c r="B8" s="31">
        <v>75</v>
      </c>
    </row>
    <row r="9" spans="1:4" x14ac:dyDescent="0.35">
      <c r="A9" s="10" t="s">
        <v>14</v>
      </c>
      <c r="B9" s="31">
        <v>2</v>
      </c>
    </row>
    <row r="10" spans="1:4" x14ac:dyDescent="0.35">
      <c r="A10" s="10" t="s">
        <v>56</v>
      </c>
      <c r="B10" s="31">
        <v>3</v>
      </c>
    </row>
    <row r="11" spans="1:4" x14ac:dyDescent="0.35">
      <c r="A11" s="11" t="s">
        <v>15</v>
      </c>
      <c r="B11" s="12">
        <f>((B5/30.5)*B7)/B6</f>
        <v>11.475409836065573</v>
      </c>
    </row>
    <row r="12" spans="1:4" x14ac:dyDescent="0.35">
      <c r="A12" s="13" t="s">
        <v>16</v>
      </c>
      <c r="B12" s="14">
        <f>((B8/30.5)*B10)/B9</f>
        <v>3.6885245901639347</v>
      </c>
    </row>
    <row r="13" spans="1:4" ht="15" thickBot="1" x14ac:dyDescent="0.4">
      <c r="A13" s="15" t="s">
        <v>17</v>
      </c>
      <c r="B13" s="16">
        <f>SUM(B11:B12)</f>
        <v>15.163934426229508</v>
      </c>
    </row>
    <row r="14" spans="1:4" ht="15" thickBot="1" x14ac:dyDescent="0.4"/>
    <row r="15" spans="1:4" x14ac:dyDescent="0.35">
      <c r="A15" s="52" t="s">
        <v>28</v>
      </c>
      <c r="B15" s="53"/>
    </row>
    <row r="16" spans="1:4" x14ac:dyDescent="0.35">
      <c r="A16" s="10" t="s">
        <v>11</v>
      </c>
      <c r="B16" s="31">
        <v>75</v>
      </c>
    </row>
    <row r="17" spans="1:2" x14ac:dyDescent="0.35">
      <c r="A17" s="10" t="s">
        <v>12</v>
      </c>
      <c r="B17" s="31">
        <v>1</v>
      </c>
    </row>
    <row r="18" spans="1:2" x14ac:dyDescent="0.35">
      <c r="A18" s="10" t="s">
        <v>55</v>
      </c>
      <c r="B18" s="31">
        <v>10</v>
      </c>
    </row>
    <row r="19" spans="1:2" x14ac:dyDescent="0.35">
      <c r="A19" s="10" t="s">
        <v>13</v>
      </c>
      <c r="B19" s="31">
        <v>0</v>
      </c>
    </row>
    <row r="20" spans="1:2" x14ac:dyDescent="0.35">
      <c r="A20" s="10" t="s">
        <v>14</v>
      </c>
      <c r="B20" s="31">
        <v>2</v>
      </c>
    </row>
    <row r="21" spans="1:2" x14ac:dyDescent="0.35">
      <c r="A21" s="10" t="s">
        <v>56</v>
      </c>
      <c r="B21" s="31">
        <v>3</v>
      </c>
    </row>
    <row r="22" spans="1:2" x14ac:dyDescent="0.35">
      <c r="A22" s="11" t="s">
        <v>15</v>
      </c>
      <c r="B22" s="12">
        <f>((B16/30.5)*B18)/B17</f>
        <v>24.590163934426229</v>
      </c>
    </row>
    <row r="23" spans="1:2" x14ac:dyDescent="0.35">
      <c r="A23" s="13" t="s">
        <v>16</v>
      </c>
      <c r="B23" s="14">
        <f>((B19/30.5)*B21)/B20</f>
        <v>0</v>
      </c>
    </row>
    <row r="24" spans="1:2" ht="15" thickBot="1" x14ac:dyDescent="0.4">
      <c r="A24" s="15" t="s">
        <v>29</v>
      </c>
      <c r="B24" s="16">
        <f>SUM(B22:B23)</f>
        <v>24.590163934426229</v>
      </c>
    </row>
  </sheetData>
  <sheetProtection algorithmName="SHA-512" hashValue="MCmQnzni/oJ1K6ye+9PJDDtaapewNM585xrQEZqIsje5ICOzY8gupQyGDiV1r/ofgHr7rcasQdIJXXrfQrxHgA==" saltValue="XBDzrDlN5KPqo/BJQRX02Q==" spinCount="100000" sheet="1" objects="1" scenarios="1"/>
  <mergeCells count="3">
    <mergeCell ref="A4:B4"/>
    <mergeCell ref="A15:B15"/>
    <mergeCell ref="A1:D2"/>
  </mergeCells>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selection activeCell="C19" sqref="C19"/>
    </sheetView>
  </sheetViews>
  <sheetFormatPr defaultColWidth="8.81640625" defaultRowHeight="14.5" x14ac:dyDescent="0.35"/>
  <cols>
    <col min="1" max="1" width="28.81640625" customWidth="1"/>
    <col min="2" max="2" width="25.7265625" customWidth="1"/>
    <col min="3" max="3" width="25.36328125" customWidth="1"/>
    <col min="4" max="4" width="25.90625" customWidth="1"/>
    <col min="5" max="5" width="25.1796875" customWidth="1"/>
  </cols>
  <sheetData>
    <row r="1" spans="1:5" ht="14.9" customHeight="1" x14ac:dyDescent="0.35">
      <c r="A1" s="32" t="s">
        <v>57</v>
      </c>
      <c r="B1" s="33"/>
      <c r="C1" s="33"/>
      <c r="D1" s="34"/>
    </row>
    <row r="2" spans="1:5" ht="45" customHeight="1" thickBot="1" x14ac:dyDescent="0.4">
      <c r="A2" s="35"/>
      <c r="B2" s="36"/>
      <c r="C2" s="36"/>
      <c r="D2" s="37"/>
    </row>
    <row r="4" spans="1:5" x14ac:dyDescent="0.35">
      <c r="A4" s="48" t="s">
        <v>23</v>
      </c>
      <c r="B4" s="48"/>
      <c r="C4" s="48"/>
      <c r="D4" s="48"/>
      <c r="E4" s="48"/>
    </row>
    <row r="5" spans="1:5" ht="20" customHeight="1" x14ac:dyDescent="0.35">
      <c r="A5" s="17" t="s">
        <v>27</v>
      </c>
      <c r="B5" s="17" t="s">
        <v>24</v>
      </c>
      <c r="C5" s="17" t="s">
        <v>58</v>
      </c>
      <c r="D5" s="17" t="s">
        <v>25</v>
      </c>
      <c r="E5" s="18" t="s">
        <v>38</v>
      </c>
    </row>
    <row r="6" spans="1:5" x14ac:dyDescent="0.35">
      <c r="A6" s="27">
        <v>8</v>
      </c>
      <c r="B6" s="28">
        <v>0.7</v>
      </c>
      <c r="C6" s="27">
        <v>5</v>
      </c>
      <c r="D6" s="19">
        <f>1-B6</f>
        <v>0.30000000000000004</v>
      </c>
      <c r="E6" s="20">
        <f>(A6-(B6*C6))/D6</f>
        <v>14.999999999999998</v>
      </c>
    </row>
    <row r="8" spans="1:5" ht="29.5" customHeight="1" x14ac:dyDescent="0.35">
      <c r="A8" s="48" t="s">
        <v>39</v>
      </c>
      <c r="B8" s="48"/>
    </row>
    <row r="9" spans="1:5" x14ac:dyDescent="0.35">
      <c r="A9" s="17" t="s">
        <v>2</v>
      </c>
      <c r="B9" s="17" t="s">
        <v>3</v>
      </c>
    </row>
    <row r="10" spans="1:5" x14ac:dyDescent="0.35">
      <c r="A10" s="21">
        <f>(B6*C6)/((B6*C6)+(D6*E6))</f>
        <v>0.4375</v>
      </c>
      <c r="B10" s="21">
        <f>(D6*E6)/((B6*C6)+(D6*E6))</f>
        <v>0.5625</v>
      </c>
    </row>
  </sheetData>
  <sheetProtection algorithmName="SHA-512" hashValue="O3LrYzN6djyfIn3SgqqSCuZY1XErn/jJtvtxwehnAYxgWQ2BlGJvSyvJDCkjNyX94nmZHV3Kpl7lijZ4E9FQBg==" saltValue="UJ2nEpW/WsVF0mvQUS1wuA==" spinCount="100000" sheet="1" objects="1" scenarios="1"/>
  <mergeCells count="3">
    <mergeCell ref="A4:E4"/>
    <mergeCell ref="A8:B8"/>
    <mergeCell ref="A1:D2"/>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Yearly ADC calculator</vt:lpstr>
      <vt:lpstr>Monthly ADC calculator</vt:lpstr>
      <vt:lpstr>Peak_slow season calculator</vt:lpstr>
      <vt:lpstr>Average weighter for LOS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 Hurley</dc:creator>
  <cp:lastModifiedBy>Cynthia L Karsten</cp:lastModifiedBy>
  <dcterms:created xsi:type="dcterms:W3CDTF">2013-01-17T19:28:09Z</dcterms:created>
  <dcterms:modified xsi:type="dcterms:W3CDTF">2017-09-25T17:19:20Z</dcterms:modified>
</cp:coreProperties>
</file>